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05" windowWidth="9420" windowHeight="5325"/>
  </bookViews>
  <sheets>
    <sheet name="1" sheetId="16" r:id="rId1"/>
  </sheets>
  <calcPr calcId="144525"/>
</workbook>
</file>

<file path=xl/calcChain.xml><?xml version="1.0" encoding="utf-8"?>
<calcChain xmlns="http://schemas.openxmlformats.org/spreadsheetml/2006/main">
  <c r="E45" i="16" l="1"/>
  <c r="D45" i="16"/>
  <c r="D44" i="16"/>
  <c r="E44" i="16"/>
  <c r="F44" i="16"/>
  <c r="G44" i="16"/>
  <c r="H44" i="16"/>
  <c r="I44" i="16"/>
  <c r="C44" i="16"/>
  <c r="I43" i="16"/>
  <c r="D43" i="16"/>
  <c r="I39" i="16" l="1"/>
  <c r="D39" i="16"/>
  <c r="D38" i="16"/>
  <c r="D22" i="16" l="1"/>
  <c r="I28" i="16"/>
  <c r="H25" i="16"/>
  <c r="H11" i="16"/>
  <c r="G11" i="16"/>
  <c r="F11" i="16"/>
  <c r="E11" i="16"/>
  <c r="D11" i="16"/>
  <c r="C11" i="16"/>
  <c r="I17" i="16"/>
  <c r="H15" i="16"/>
  <c r="G15" i="16"/>
  <c r="F15" i="16"/>
  <c r="E15" i="16"/>
  <c r="D15" i="16"/>
  <c r="I15" i="16" s="1"/>
  <c r="C22" i="16" l="1"/>
  <c r="I45" i="16" l="1"/>
  <c r="G25" i="16" l="1"/>
  <c r="H23" i="16" l="1"/>
  <c r="G23" i="16"/>
  <c r="F23" i="16"/>
  <c r="E23" i="16"/>
  <c r="C41" i="16" l="1"/>
  <c r="I38" i="16" l="1"/>
  <c r="C29" i="16" l="1"/>
  <c r="I27" i="16" l="1"/>
  <c r="I26" i="16"/>
  <c r="C35" i="16" l="1"/>
  <c r="C36" i="16" s="1"/>
  <c r="C42" i="16" s="1"/>
  <c r="I23" i="16" l="1"/>
  <c r="I6" i="16"/>
  <c r="G9" i="16" s="1"/>
  <c r="G31" i="16"/>
  <c r="G21" i="16"/>
  <c r="G20" i="16"/>
  <c r="G19" i="16"/>
  <c r="G10" i="16"/>
  <c r="D9" i="16"/>
  <c r="E10" i="16" l="1"/>
  <c r="H9" i="16"/>
  <c r="E19" i="16"/>
  <c r="E20" i="16"/>
  <c r="E21" i="16"/>
  <c r="E31" i="16"/>
  <c r="G32" i="16"/>
  <c r="G40" i="16"/>
  <c r="E40" i="16"/>
  <c r="H40" i="16"/>
  <c r="F40" i="16"/>
  <c r="D40" i="16"/>
  <c r="F10" i="16"/>
  <c r="H20" i="16"/>
  <c r="G24" i="16"/>
  <c r="G22" i="16" s="1"/>
  <c r="E24" i="16"/>
  <c r="E22" i="16" s="1"/>
  <c r="H14" i="16"/>
  <c r="F14" i="16"/>
  <c r="D14" i="16"/>
  <c r="H24" i="16"/>
  <c r="H22" i="16" s="1"/>
  <c r="F24" i="16"/>
  <c r="F22" i="16" s="1"/>
  <c r="D24" i="16"/>
  <c r="G14" i="16"/>
  <c r="E14" i="16"/>
  <c r="E32" i="16"/>
  <c r="F9" i="16"/>
  <c r="E9" i="16"/>
  <c r="D10" i="16"/>
  <c r="H10" i="16"/>
  <c r="H19" i="16"/>
  <c r="D19" i="16"/>
  <c r="F20" i="16"/>
  <c r="F19" i="16"/>
  <c r="D20" i="16"/>
  <c r="H32" i="16"/>
  <c r="H41" i="16"/>
  <c r="F41" i="16"/>
  <c r="E41" i="16"/>
  <c r="G41" i="16"/>
  <c r="D21" i="16"/>
  <c r="F21" i="16"/>
  <c r="D31" i="16"/>
  <c r="H31" i="16"/>
  <c r="F32" i="16"/>
  <c r="H21" i="16"/>
  <c r="F31" i="16"/>
  <c r="D32" i="16"/>
  <c r="G18" i="16"/>
  <c r="E18" i="16"/>
  <c r="H18" i="16"/>
  <c r="F18" i="16"/>
  <c r="D18" i="16"/>
  <c r="H34" i="16"/>
  <c r="F34" i="16"/>
  <c r="D34" i="16"/>
  <c r="G34" i="16"/>
  <c r="E34" i="16"/>
  <c r="H33" i="16"/>
  <c r="G33" i="16"/>
  <c r="F33" i="16"/>
  <c r="E33" i="16"/>
  <c r="E35" i="16" s="1"/>
  <c r="D33" i="16"/>
  <c r="I10" i="16"/>
  <c r="I20" i="16"/>
  <c r="I31" i="16"/>
  <c r="I9" i="16"/>
  <c r="I19" i="16"/>
  <c r="I21" i="16"/>
  <c r="F35" i="16" l="1"/>
  <c r="I32" i="16"/>
  <c r="I13" i="16"/>
  <c r="I22" i="16"/>
  <c r="I40" i="16"/>
  <c r="D41" i="16"/>
  <c r="I41" i="16" s="1"/>
  <c r="D35" i="16"/>
  <c r="H35" i="16"/>
  <c r="H29" i="16"/>
  <c r="I18" i="16"/>
  <c r="I14" i="16"/>
  <c r="I16" i="16"/>
  <c r="G35" i="16"/>
  <c r="E29" i="16"/>
  <c r="E36" i="16" s="1"/>
  <c r="E42" i="16" s="1"/>
  <c r="G29" i="16"/>
  <c r="I24" i="16"/>
  <c r="I34" i="16"/>
  <c r="I33" i="16"/>
  <c r="I11" i="16" l="1"/>
  <c r="I35" i="16"/>
  <c r="G36" i="16"/>
  <c r="G42" i="16" s="1"/>
  <c r="H36" i="16"/>
  <c r="H42" i="16" s="1"/>
  <c r="D29" i="16"/>
  <c r="D36" i="16" l="1"/>
  <c r="D42" i="16" s="1"/>
  <c r="I25" i="16" l="1"/>
  <c r="F29" i="16"/>
  <c r="F36" i="16" l="1"/>
  <c r="F42" i="16" s="1"/>
  <c r="I29" i="16"/>
  <c r="I36" i="16" s="1"/>
  <c r="I42" i="16" l="1"/>
</calcChain>
</file>

<file path=xl/sharedStrings.xml><?xml version="1.0" encoding="utf-8"?>
<sst xmlns="http://schemas.openxmlformats.org/spreadsheetml/2006/main" count="53" uniqueCount="51">
  <si>
    <t>РАСХОДЫ</t>
  </si>
  <si>
    <t>ДОХОДЫ</t>
  </si>
  <si>
    <t xml:space="preserve">итого </t>
  </si>
  <si>
    <t>о производственно-финансовой  деятельности ООО "АртИНстрой"</t>
  </si>
  <si>
    <t>ремонт кровли</t>
  </si>
  <si>
    <t>Услуги производственного характера в том числе</t>
  </si>
  <si>
    <t>Отчет</t>
  </si>
  <si>
    <t>Производственные работы по договорам подряда</t>
  </si>
  <si>
    <t>Заработная плата АУП</t>
  </si>
  <si>
    <t>Инструменты, инвентарь</t>
  </si>
  <si>
    <t>МБП</t>
  </si>
  <si>
    <t>I. Основное производство   Сч.20</t>
  </si>
  <si>
    <t>Итого</t>
  </si>
  <si>
    <t>II. Общеэксплуатационные расходы Сч.26</t>
  </si>
  <si>
    <t>Себестоимость</t>
  </si>
  <si>
    <t>Работы по договорам оказания услуг</t>
  </si>
  <si>
    <t>вода на одн</t>
  </si>
  <si>
    <t>Прочие расходы всего</t>
  </si>
  <si>
    <t xml:space="preserve">Материалы на ремонт </t>
  </si>
  <si>
    <t>тех.осмотр и ослуживание газ.оборудования</t>
  </si>
  <si>
    <t>осмотр и чистка вентканалов</t>
  </si>
  <si>
    <t>сумма, руб.</t>
  </si>
  <si>
    <t>Страховые взносы</t>
  </si>
  <si>
    <t>Страховые взносы всего</t>
  </si>
  <si>
    <t>в том числе</t>
  </si>
  <si>
    <t>содержание и ремонт электрических сетей и оборуд.</t>
  </si>
  <si>
    <t>Страховые взносы по ГПД</t>
  </si>
  <si>
    <t>Итого доходов</t>
  </si>
  <si>
    <t>Тех.обслуживание жилья</t>
  </si>
  <si>
    <t>Заработная плата основных рабочих
(слесарь-сантехник, дворник, приемщик заявок)</t>
  </si>
  <si>
    <t>Площадь жилых и нежилых помещений, кв.м.</t>
  </si>
  <si>
    <t>Бульварная, 14</t>
  </si>
  <si>
    <t>Бабаевского, 1, 5</t>
  </si>
  <si>
    <t>Жилая, 5</t>
  </si>
  <si>
    <t>Жилая 6, 2</t>
  </si>
  <si>
    <t>Жилая 8, 3</t>
  </si>
  <si>
    <t>№</t>
  </si>
  <si>
    <t>в рублях</t>
  </si>
  <si>
    <t>услуги за размещение оборудования</t>
  </si>
  <si>
    <t>Прибыль/убытки</t>
  </si>
  <si>
    <t>освидетельствование лифтов</t>
  </si>
  <si>
    <t>за  январь - март  2021 г.</t>
  </si>
  <si>
    <t>1 кв.2021</t>
  </si>
  <si>
    <t xml:space="preserve">уборка подъездов, придомовой территории
</t>
  </si>
  <si>
    <t>транспортные услуги</t>
  </si>
  <si>
    <t>дезинфекция</t>
  </si>
  <si>
    <t>электросварочные работы прочие</t>
  </si>
  <si>
    <t>электросварочные работы ГВС</t>
  </si>
  <si>
    <t>Материальные ресурсы на ОДН</t>
  </si>
  <si>
    <t>прочие доходы</t>
  </si>
  <si>
    <t>Дебиторская задолженность на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</si>
</sst>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pane xSplit="2" ySplit="6" topLeftCell="C25" activePane="bottomRight" state="frozen"/>
      <selection pane="topRight" activeCell="C1" sqref="C1"/>
      <selection pane="bottomLeft" activeCell="A5" sqref="A5"/>
      <selection pane="bottomRight" activeCell="E49" sqref="E49"/>
    </sheetView>
  </sheetViews>
  <sheetFormatPr defaultRowHeight="12.75" x14ac:dyDescent="0.2"/>
  <cols>
    <col min="1" max="1" width="3.42578125" customWidth="1"/>
    <col min="2" max="2" width="48.85546875" customWidth="1"/>
    <col min="3" max="3" width="12.85546875" customWidth="1"/>
    <col min="4" max="4" width="15.5703125" customWidth="1"/>
    <col min="5" max="5" width="16.5703125" customWidth="1"/>
    <col min="6" max="6" width="9.28515625" customWidth="1"/>
    <col min="7" max="7" width="11.42578125" customWidth="1"/>
    <col min="8" max="8" width="10.28515625" customWidth="1"/>
    <col min="9" max="9" width="11.5703125" customWidth="1"/>
  </cols>
  <sheetData>
    <row r="1" spans="1:9" ht="15.75" x14ac:dyDescent="0.25">
      <c r="A1" s="26" t="s">
        <v>6</v>
      </c>
      <c r="B1" s="26"/>
      <c r="C1" s="26"/>
      <c r="D1" s="26"/>
      <c r="E1" s="26"/>
      <c r="F1" s="26"/>
      <c r="G1" s="26"/>
      <c r="H1" s="26"/>
      <c r="I1" s="26"/>
    </row>
    <row r="2" spans="1:9" ht="14.25" x14ac:dyDescent="0.2">
      <c r="A2" s="27" t="s">
        <v>3</v>
      </c>
      <c r="B2" s="27"/>
      <c r="C2" s="27"/>
      <c r="D2" s="27"/>
      <c r="E2" s="27"/>
      <c r="F2" s="27"/>
      <c r="G2" s="27"/>
      <c r="H2" s="27"/>
      <c r="I2" s="27"/>
    </row>
    <row r="3" spans="1:9" ht="14.25" x14ac:dyDescent="0.2">
      <c r="A3" s="27" t="s">
        <v>41</v>
      </c>
      <c r="B3" s="27"/>
      <c r="C3" s="27"/>
      <c r="D3" s="27"/>
      <c r="E3" s="27"/>
      <c r="F3" s="27"/>
      <c r="G3" s="27"/>
      <c r="H3" s="27"/>
      <c r="I3" s="27"/>
    </row>
    <row r="4" spans="1:9" ht="15" x14ac:dyDescent="0.25">
      <c r="A4" s="1"/>
      <c r="B4" s="1"/>
      <c r="C4" s="1"/>
      <c r="D4" s="2"/>
      <c r="E4" s="2"/>
      <c r="F4" s="2"/>
      <c r="G4" s="2"/>
      <c r="H4" s="3"/>
      <c r="I4" s="21" t="s">
        <v>37</v>
      </c>
    </row>
    <row r="5" spans="1:9" ht="15" x14ac:dyDescent="0.25">
      <c r="A5" s="28" t="s">
        <v>36</v>
      </c>
      <c r="B5" s="30" t="s">
        <v>0</v>
      </c>
      <c r="C5" s="28" t="s">
        <v>42</v>
      </c>
      <c r="D5" s="23" t="s">
        <v>30</v>
      </c>
      <c r="E5" s="24"/>
      <c r="F5" s="24"/>
      <c r="G5" s="24"/>
      <c r="H5" s="25"/>
      <c r="I5" s="4" t="s">
        <v>12</v>
      </c>
    </row>
    <row r="6" spans="1:9" ht="15" x14ac:dyDescent="0.25">
      <c r="A6" s="33"/>
      <c r="B6" s="31"/>
      <c r="C6" s="29"/>
      <c r="D6" s="5">
        <v>6493</v>
      </c>
      <c r="E6" s="5">
        <v>4286.2</v>
      </c>
      <c r="F6" s="5">
        <v>2760.7</v>
      </c>
      <c r="G6" s="5">
        <v>7137.2</v>
      </c>
      <c r="H6" s="5">
        <v>7166.3</v>
      </c>
      <c r="I6" s="5">
        <f>SUM(D6:H6)</f>
        <v>27843.4</v>
      </c>
    </row>
    <row r="7" spans="1:9" ht="15" x14ac:dyDescent="0.25">
      <c r="A7" s="29"/>
      <c r="B7" s="32"/>
      <c r="C7" s="5" t="s">
        <v>21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/>
    </row>
    <row r="8" spans="1:9" ht="15" x14ac:dyDescent="0.25">
      <c r="A8" s="5"/>
      <c r="B8" s="6" t="s">
        <v>11</v>
      </c>
      <c r="C8" s="5"/>
      <c r="D8" s="5"/>
      <c r="E8" s="5"/>
      <c r="F8" s="5"/>
      <c r="G8" s="5"/>
      <c r="H8" s="5"/>
      <c r="I8" s="5"/>
    </row>
    <row r="9" spans="1:9" ht="30" x14ac:dyDescent="0.25">
      <c r="A9" s="5">
        <v>1</v>
      </c>
      <c r="B9" s="7" t="s">
        <v>29</v>
      </c>
      <c r="C9" s="5">
        <v>189124.24</v>
      </c>
      <c r="D9" s="13">
        <f>C9/I6*D6</f>
        <v>44103.223396567948</v>
      </c>
      <c r="E9" s="13">
        <f>C9/I6*E6</f>
        <v>29113.69723122894</v>
      </c>
      <c r="F9" s="13">
        <f>C9/I6*F6</f>
        <v>18751.851044340845</v>
      </c>
      <c r="G9" s="13">
        <f>C9/I6*G6</f>
        <v>48478.904362541929</v>
      </c>
      <c r="H9" s="13">
        <f>C9/I6*H6</f>
        <v>48676.563965320325</v>
      </c>
      <c r="I9" s="9">
        <f>SUM(D9:H9)</f>
        <v>189124.24</v>
      </c>
    </row>
    <row r="10" spans="1:9" ht="15" x14ac:dyDescent="0.25">
      <c r="A10" s="5">
        <v>2</v>
      </c>
      <c r="B10" s="8" t="s">
        <v>22</v>
      </c>
      <c r="C10" s="5">
        <v>48765.919999999998</v>
      </c>
      <c r="D10" s="13">
        <f>C10/I6*D6</f>
        <v>11372.070887894437</v>
      </c>
      <c r="E10" s="13">
        <f>C10/I6*E6</f>
        <v>7507.0029631438683</v>
      </c>
      <c r="F10" s="13">
        <f>C10/I6*F6</f>
        <v>4835.1880641013659</v>
      </c>
      <c r="G10" s="13">
        <f>C10/I6*G6</f>
        <v>12500.345655487476</v>
      </c>
      <c r="H10" s="13">
        <f>C10/I6*H6</f>
        <v>12551.312429372849</v>
      </c>
      <c r="I10" s="9">
        <f>SUM(D10:H10)</f>
        <v>48765.919999999998</v>
      </c>
    </row>
    <row r="11" spans="1:9" ht="15" x14ac:dyDescent="0.25">
      <c r="A11" s="5">
        <v>3</v>
      </c>
      <c r="B11" s="8" t="s">
        <v>7</v>
      </c>
      <c r="C11" s="9">
        <f>C13+C14+C15+C16+C17</f>
        <v>200529.33</v>
      </c>
      <c r="D11" s="13">
        <f t="shared" ref="D11:I11" si="0">D13+D14+D15+D16+D17</f>
        <v>42605.392641631413</v>
      </c>
      <c r="E11" s="13">
        <f t="shared" si="0"/>
        <v>17069.953296867479</v>
      </c>
      <c r="F11" s="13">
        <f t="shared" si="0"/>
        <v>24304.705372978875</v>
      </c>
      <c r="G11" s="13">
        <f t="shared" si="0"/>
        <v>63723.964415193543</v>
      </c>
      <c r="H11" s="13">
        <f t="shared" si="0"/>
        <v>52825.314273328688</v>
      </c>
      <c r="I11" s="9">
        <f t="shared" si="0"/>
        <v>200529.33</v>
      </c>
    </row>
    <row r="12" spans="1:9" ht="15" x14ac:dyDescent="0.25">
      <c r="A12" s="5"/>
      <c r="B12" s="8" t="s">
        <v>24</v>
      </c>
      <c r="C12" s="9"/>
      <c r="D12" s="5"/>
      <c r="E12" s="5"/>
      <c r="F12" s="5"/>
      <c r="G12" s="5"/>
      <c r="H12" s="5"/>
      <c r="I12" s="5"/>
    </row>
    <row r="13" spans="1:9" ht="30" x14ac:dyDescent="0.25">
      <c r="A13" s="5"/>
      <c r="B13" s="7" t="s">
        <v>43</v>
      </c>
      <c r="C13" s="9">
        <v>152164.35999999999</v>
      </c>
      <c r="D13" s="18">
        <v>26172.97</v>
      </c>
      <c r="E13" s="18">
        <v>10200</v>
      </c>
      <c r="F13" s="18">
        <v>20250</v>
      </c>
      <c r="G13" s="18">
        <v>53241.39</v>
      </c>
      <c r="H13" s="18">
        <v>42300</v>
      </c>
      <c r="I13" s="5">
        <f t="shared" ref="I13:I29" si="1">SUM(D13:H13)</f>
        <v>152164.35999999999</v>
      </c>
    </row>
    <row r="14" spans="1:9" ht="15" x14ac:dyDescent="0.25">
      <c r="A14" s="5"/>
      <c r="B14" s="8" t="s">
        <v>25</v>
      </c>
      <c r="C14" s="9">
        <v>29400</v>
      </c>
      <c r="D14" s="19">
        <f>C14/I6*D6</f>
        <v>6855.9945983608313</v>
      </c>
      <c r="E14" s="19">
        <f>C14/I6*E6</f>
        <v>4525.8222774517471</v>
      </c>
      <c r="F14" s="19">
        <f>C14/I6*F6</f>
        <v>2915.0383932996683</v>
      </c>
      <c r="G14" s="19">
        <f>C14/I6*G6</f>
        <v>7536.2089400001423</v>
      </c>
      <c r="H14" s="19">
        <f>C14/I6*H6</f>
        <v>7566.9357908876063</v>
      </c>
      <c r="I14" s="5">
        <f t="shared" si="1"/>
        <v>29399.999999999993</v>
      </c>
    </row>
    <row r="15" spans="1:9" ht="15" x14ac:dyDescent="0.25">
      <c r="A15" s="5"/>
      <c r="B15" s="8" t="s">
        <v>46</v>
      </c>
      <c r="C15" s="9">
        <v>11494.26</v>
      </c>
      <c r="D15" s="18">
        <f>C15/I6*D6</f>
        <v>2680.4280432705773</v>
      </c>
      <c r="E15" s="18">
        <f>C15/I6*E6</f>
        <v>1769.4210194157322</v>
      </c>
      <c r="F15" s="18">
        <f>C15/I6*F6</f>
        <v>1139.6669796792057</v>
      </c>
      <c r="G15" s="18">
        <f>C15/I6*G6</f>
        <v>2946.3654751934027</v>
      </c>
      <c r="H15" s="18">
        <f>C15/I6*H6</f>
        <v>2958.3784824410814</v>
      </c>
      <c r="I15" s="5">
        <f t="shared" ref="I15" si="2">SUM(D15:H15)</f>
        <v>11494.26</v>
      </c>
    </row>
    <row r="16" spans="1:9" ht="15" x14ac:dyDescent="0.25">
      <c r="A16" s="5"/>
      <c r="B16" s="8" t="s">
        <v>45</v>
      </c>
      <c r="C16" s="9">
        <v>574.71</v>
      </c>
      <c r="D16" s="18"/>
      <c r="E16" s="18">
        <v>574.71</v>
      </c>
      <c r="F16" s="18"/>
      <c r="G16" s="18"/>
      <c r="H16" s="18"/>
      <c r="I16" s="18">
        <f t="shared" si="1"/>
        <v>574.71</v>
      </c>
    </row>
    <row r="17" spans="1:9" ht="15" x14ac:dyDescent="0.25">
      <c r="A17" s="5"/>
      <c r="B17" s="8" t="s">
        <v>47</v>
      </c>
      <c r="C17" s="9">
        <v>6896</v>
      </c>
      <c r="D17" s="18">
        <v>6896</v>
      </c>
      <c r="E17" s="18"/>
      <c r="F17" s="18"/>
      <c r="G17" s="18"/>
      <c r="H17" s="18"/>
      <c r="I17" s="18">
        <f>SUM(D17:H17)</f>
        <v>6896</v>
      </c>
    </row>
    <row r="18" spans="1:9" ht="15" x14ac:dyDescent="0.25">
      <c r="A18" s="5">
        <v>4</v>
      </c>
      <c r="B18" s="8" t="s">
        <v>26</v>
      </c>
      <c r="C18" s="5">
        <v>53481.49</v>
      </c>
      <c r="D18" s="13">
        <f>C18/I6*D6</f>
        <v>12471.72811402343</v>
      </c>
      <c r="E18" s="13">
        <f>C18/I6*E6</f>
        <v>8232.9156079358108</v>
      </c>
      <c r="F18" s="13">
        <f>C18/I6*F6</f>
        <v>5302.741383703139</v>
      </c>
      <c r="G18" s="13">
        <f>C18/I6*G6</f>
        <v>13709.104866072388</v>
      </c>
      <c r="H18" s="13">
        <f>C18/I6*H6</f>
        <v>13765.000028265225</v>
      </c>
      <c r="I18" s="13">
        <f t="shared" si="1"/>
        <v>53481.489999999991</v>
      </c>
    </row>
    <row r="19" spans="1:9" ht="15" x14ac:dyDescent="0.25">
      <c r="A19" s="5">
        <v>5</v>
      </c>
      <c r="B19" s="8" t="s">
        <v>18</v>
      </c>
      <c r="C19" s="10">
        <v>32762.57</v>
      </c>
      <c r="D19" s="13">
        <f>C19/I6*D6</f>
        <v>7640.1361547081178</v>
      </c>
      <c r="E19" s="13">
        <f>C19/I6*E6</f>
        <v>5043.4547337609629</v>
      </c>
      <c r="F19" s="13">
        <f>C19/I6*F6</f>
        <v>3248.4404562302016</v>
      </c>
      <c r="G19" s="13">
        <f>C19/I6*G6</f>
        <v>8398.1487391626015</v>
      </c>
      <c r="H19" s="13">
        <f>C19/I6*H6</f>
        <v>8432.389916138116</v>
      </c>
      <c r="I19" s="13">
        <f t="shared" si="1"/>
        <v>32762.569999999996</v>
      </c>
    </row>
    <row r="20" spans="1:9" ht="15" x14ac:dyDescent="0.25">
      <c r="A20" s="5">
        <v>6</v>
      </c>
      <c r="B20" s="8" t="s">
        <v>9</v>
      </c>
      <c r="C20" s="9">
        <v>300</v>
      </c>
      <c r="D20" s="13">
        <f>C20/I6*D6</f>
        <v>69.959128554702374</v>
      </c>
      <c r="E20" s="13">
        <f>C20/I6*E6</f>
        <v>46.181859973997426</v>
      </c>
      <c r="F20" s="13">
        <f>C20/I6*F6</f>
        <v>29.74528972754764</v>
      </c>
      <c r="G20" s="13">
        <f>C20/I6*G6</f>
        <v>76.900091224491263</v>
      </c>
      <c r="H20" s="13">
        <f>C20/I6*H6</f>
        <v>77.213630519261301</v>
      </c>
      <c r="I20" s="9">
        <f t="shared" si="1"/>
        <v>300</v>
      </c>
    </row>
    <row r="21" spans="1:9" ht="15" x14ac:dyDescent="0.25">
      <c r="A21" s="5">
        <v>7</v>
      </c>
      <c r="B21" s="11" t="s">
        <v>10</v>
      </c>
      <c r="C21" s="9">
        <v>0</v>
      </c>
      <c r="D21" s="13">
        <f>C21/I6*D6</f>
        <v>0</v>
      </c>
      <c r="E21" s="13">
        <f>C21/I6*E6</f>
        <v>0</v>
      </c>
      <c r="F21" s="13">
        <f>C21/I6*F6</f>
        <v>0</v>
      </c>
      <c r="G21" s="13">
        <f>C21/I6*G6</f>
        <v>0</v>
      </c>
      <c r="H21" s="13">
        <f>C21/I6*H6</f>
        <v>0</v>
      </c>
      <c r="I21" s="9">
        <f t="shared" si="1"/>
        <v>0</v>
      </c>
    </row>
    <row r="22" spans="1:9" ht="15" x14ac:dyDescent="0.25">
      <c r="A22" s="5">
        <v>8</v>
      </c>
      <c r="B22" s="8" t="s">
        <v>5</v>
      </c>
      <c r="C22" s="9">
        <f>C23+C24+C25+C26+C27+C28</f>
        <v>54113.93</v>
      </c>
      <c r="D22" s="13">
        <f>D23+D24+D25+D26+D27+D28</f>
        <v>23446.529369689044</v>
      </c>
      <c r="E22" s="13">
        <f t="shared" ref="E22:H22" si="3">E23+E24+E25+E26+E27</f>
        <v>6007.721236025498</v>
      </c>
      <c r="F22" s="13">
        <f t="shared" si="3"/>
        <v>3511.9482801305567</v>
      </c>
      <c r="G22" s="13">
        <f t="shared" si="3"/>
        <v>10578.035262414536</v>
      </c>
      <c r="H22" s="13">
        <f t="shared" si="3"/>
        <v>10569.69585174036</v>
      </c>
      <c r="I22" s="13">
        <f>SUM(D22:H22)</f>
        <v>54113.93</v>
      </c>
    </row>
    <row r="23" spans="1:9" ht="15" x14ac:dyDescent="0.25">
      <c r="A23" s="5"/>
      <c r="B23" s="8" t="s">
        <v>19</v>
      </c>
      <c r="C23" s="9">
        <v>728.19</v>
      </c>
      <c r="D23" s="5">
        <v>0</v>
      </c>
      <c r="E23" s="18">
        <f>C23/21350.4*E6</f>
        <v>146.18779872976617</v>
      </c>
      <c r="F23" s="18">
        <f>C23/21350.4*F6</f>
        <v>94.158148465602508</v>
      </c>
      <c r="G23" s="18">
        <f>C23/21350.4*G6</f>
        <v>243.42577506744604</v>
      </c>
      <c r="H23" s="18">
        <f>C23/21350.4*H6</f>
        <v>244.41827773718526</v>
      </c>
      <c r="I23" s="5">
        <f t="shared" si="1"/>
        <v>728.18999999999994</v>
      </c>
    </row>
    <row r="24" spans="1:9" ht="15" x14ac:dyDescent="0.25">
      <c r="A24" s="5"/>
      <c r="B24" s="8" t="s">
        <v>40</v>
      </c>
      <c r="C24" s="5">
        <v>31200</v>
      </c>
      <c r="D24" s="19">
        <f>C24/I6*D6</f>
        <v>7275.749369689046</v>
      </c>
      <c r="E24" s="19">
        <f>C24/I6*E6</f>
        <v>4802.9134372957324</v>
      </c>
      <c r="F24" s="19">
        <f>C24/I6*F6</f>
        <v>3093.5101316649543</v>
      </c>
      <c r="G24" s="19">
        <f>C24/I6*G6</f>
        <v>7997.6094873470902</v>
      </c>
      <c r="H24" s="19">
        <f>C24/I6*H6</f>
        <v>8030.2175740031744</v>
      </c>
      <c r="I24" s="5">
        <f t="shared" si="1"/>
        <v>31200</v>
      </c>
    </row>
    <row r="25" spans="1:9" ht="15" x14ac:dyDescent="0.25">
      <c r="A25" s="5"/>
      <c r="B25" s="8" t="s">
        <v>16</v>
      </c>
      <c r="C25" s="9">
        <v>7284.3</v>
      </c>
      <c r="D25" s="5">
        <v>1269.3399999999999</v>
      </c>
      <c r="E25" s="5">
        <v>1058.6199999999999</v>
      </c>
      <c r="F25" s="5">
        <v>324.27999999999997</v>
      </c>
      <c r="G25" s="5">
        <f>3*779</f>
        <v>2337</v>
      </c>
      <c r="H25" s="5">
        <f>3*765.02</f>
        <v>2295.06</v>
      </c>
      <c r="I25" s="5">
        <f>SUM(D25:H25)</f>
        <v>7284.2999999999993</v>
      </c>
    </row>
    <row r="26" spans="1:9" ht="15" x14ac:dyDescent="0.25">
      <c r="A26" s="5"/>
      <c r="B26" s="8" t="s">
        <v>44</v>
      </c>
      <c r="C26" s="9">
        <v>6551.44</v>
      </c>
      <c r="D26" s="5">
        <v>6551.44</v>
      </c>
      <c r="E26" s="5"/>
      <c r="F26" s="5"/>
      <c r="G26" s="5"/>
      <c r="H26" s="5"/>
      <c r="I26" s="5">
        <f t="shared" si="1"/>
        <v>6551.44</v>
      </c>
    </row>
    <row r="27" spans="1:9" ht="15" x14ac:dyDescent="0.25">
      <c r="A27" s="5"/>
      <c r="B27" s="8" t="s">
        <v>4</v>
      </c>
      <c r="C27" s="9">
        <v>5500</v>
      </c>
      <c r="D27" s="20">
        <v>5500</v>
      </c>
      <c r="E27" s="5"/>
      <c r="F27" s="5"/>
      <c r="G27" s="5"/>
      <c r="H27" s="5"/>
      <c r="I27" s="5">
        <f t="shared" si="1"/>
        <v>5500</v>
      </c>
    </row>
    <row r="28" spans="1:9" ht="15" x14ac:dyDescent="0.25">
      <c r="A28" s="5"/>
      <c r="B28" s="8" t="s">
        <v>20</v>
      </c>
      <c r="C28" s="9">
        <v>2850</v>
      </c>
      <c r="D28" s="20">
        <v>2850</v>
      </c>
      <c r="E28" s="5"/>
      <c r="F28" s="5"/>
      <c r="G28" s="5"/>
      <c r="H28" s="5"/>
      <c r="I28" s="5">
        <f t="shared" si="1"/>
        <v>2850</v>
      </c>
    </row>
    <row r="29" spans="1:9" ht="15" x14ac:dyDescent="0.25">
      <c r="A29" s="5"/>
      <c r="B29" s="12" t="s">
        <v>2</v>
      </c>
      <c r="C29" s="9">
        <f t="shared" ref="C29:H29" si="4">C9+C10+C11+C18+C19+C20+C21+C22</f>
        <v>579077.48</v>
      </c>
      <c r="D29" s="13">
        <f t="shared" si="4"/>
        <v>141709.03969306909</v>
      </c>
      <c r="E29" s="13">
        <f t="shared" si="4"/>
        <v>73020.926928936547</v>
      </c>
      <c r="F29" s="13">
        <f t="shared" si="4"/>
        <v>59984.61989121254</v>
      </c>
      <c r="G29" s="13">
        <f t="shared" si="4"/>
        <v>157465.40339209698</v>
      </c>
      <c r="H29" s="13">
        <f t="shared" si="4"/>
        <v>146897.49009468482</v>
      </c>
      <c r="I29" s="18">
        <f t="shared" si="1"/>
        <v>579077.48</v>
      </c>
    </row>
    <row r="30" spans="1:9" ht="15" x14ac:dyDescent="0.25">
      <c r="A30" s="5"/>
      <c r="B30" s="14" t="s">
        <v>13</v>
      </c>
      <c r="C30" s="5"/>
      <c r="D30" s="5"/>
      <c r="E30" s="5"/>
      <c r="F30" s="5"/>
      <c r="G30" s="5"/>
      <c r="H30" s="18"/>
      <c r="I30" s="5"/>
    </row>
    <row r="31" spans="1:9" ht="15" x14ac:dyDescent="0.25">
      <c r="A31" s="5">
        <v>1</v>
      </c>
      <c r="B31" s="15" t="s">
        <v>8</v>
      </c>
      <c r="C31" s="13">
        <v>223765.01</v>
      </c>
      <c r="D31" s="18">
        <f>C31/I6*D6</f>
        <v>52181.35033544754</v>
      </c>
      <c r="E31" s="18">
        <f>C31/I6*E6</f>
        <v>34446.281196333781</v>
      </c>
      <c r="F31" s="18">
        <f>C31/I6*F6</f>
        <v>22186.516844458649</v>
      </c>
      <c r="G31" s="18">
        <f>C31/I6*G6</f>
        <v>57358.498939497331</v>
      </c>
      <c r="H31" s="18">
        <f>C31/I6*H6</f>
        <v>57592.362684262698</v>
      </c>
      <c r="I31" s="18">
        <f>SUM(D31:H31)</f>
        <v>223765.01</v>
      </c>
    </row>
    <row r="32" spans="1:9" ht="15" x14ac:dyDescent="0.25">
      <c r="A32" s="5">
        <v>2</v>
      </c>
      <c r="B32" s="8" t="s">
        <v>15</v>
      </c>
      <c r="C32" s="13">
        <v>17241.39</v>
      </c>
      <c r="D32" s="18">
        <f>C32/I6*D6</f>
        <v>4020.6420649058659</v>
      </c>
      <c r="E32" s="18">
        <f>C32/I6*E6</f>
        <v>2654.1315291235983</v>
      </c>
      <c r="F32" s="18">
        <f>C32/I6*F6</f>
        <v>1709.5004695188086</v>
      </c>
      <c r="G32" s="18">
        <f>C32/I6*G6</f>
        <v>4419.5482127901041</v>
      </c>
      <c r="H32" s="18">
        <f>C32/I6*H6</f>
        <v>4437.5677236616211</v>
      </c>
      <c r="I32" s="18">
        <f>SUM(D32:H32)</f>
        <v>17241.39</v>
      </c>
    </row>
    <row r="33" spans="1:9" ht="15" x14ac:dyDescent="0.25">
      <c r="A33" s="5">
        <v>3</v>
      </c>
      <c r="B33" s="8" t="s">
        <v>23</v>
      </c>
      <c r="C33" s="18">
        <v>55432.57</v>
      </c>
      <c r="D33" s="18">
        <f>C33/I6*D6</f>
        <v>12926.714302491793</v>
      </c>
      <c r="E33" s="18">
        <f>C33/I6*E6</f>
        <v>8533.2639524627011</v>
      </c>
      <c r="F33" s="18">
        <f>C33/I6*F6</f>
        <v>5496.1928499752185</v>
      </c>
      <c r="G33" s="18">
        <f>C33/I6*G6</f>
        <v>14209.232299359992</v>
      </c>
      <c r="H33" s="18">
        <f>C33/I6*H6</f>
        <v>14267.166595710294</v>
      </c>
      <c r="I33" s="18">
        <f>SUM(D33:H33)</f>
        <v>55432.57</v>
      </c>
    </row>
    <row r="34" spans="1:9" ht="15" x14ac:dyDescent="0.25">
      <c r="A34" s="5">
        <v>4</v>
      </c>
      <c r="B34" s="12" t="s">
        <v>17</v>
      </c>
      <c r="C34" s="18">
        <v>36359.99</v>
      </c>
      <c r="D34" s="18">
        <f>C34/I6*D6</f>
        <v>8479.0440488589738</v>
      </c>
      <c r="E34" s="18">
        <f>C34/I6*E6</f>
        <v>5597.2398894531552</v>
      </c>
      <c r="F34" s="18">
        <f>C34/I6*F6</f>
        <v>3605.128123469116</v>
      </c>
      <c r="G34" s="18">
        <f>C34/I6*G6</f>
        <v>9320.2884930719647</v>
      </c>
      <c r="H34" s="18">
        <f>C34/I6*H6</f>
        <v>9358.2894451467837</v>
      </c>
      <c r="I34" s="18">
        <f>SUM(D34:H34)</f>
        <v>36359.989999999991</v>
      </c>
    </row>
    <row r="35" spans="1:9" ht="15" x14ac:dyDescent="0.25">
      <c r="A35" s="5"/>
      <c r="B35" s="16" t="s">
        <v>12</v>
      </c>
      <c r="C35" s="18">
        <f>C31+C32+C33+C34</f>
        <v>332798.96000000002</v>
      </c>
      <c r="D35" s="18">
        <f>SUM(D31:D34)</f>
        <v>77607.750751704181</v>
      </c>
      <c r="E35" s="18">
        <f t="shared" ref="E35:H35" si="5">SUM(E31:E34)</f>
        <v>51230.916567373235</v>
      </c>
      <c r="F35" s="18">
        <f t="shared" si="5"/>
        <v>32997.338287421793</v>
      </c>
      <c r="G35" s="18">
        <f t="shared" si="5"/>
        <v>85307.567944719383</v>
      </c>
      <c r="H35" s="18">
        <f t="shared" si="5"/>
        <v>85655.386448781399</v>
      </c>
      <c r="I35" s="18">
        <f>SUM(D35:H35)</f>
        <v>332798.96000000002</v>
      </c>
    </row>
    <row r="36" spans="1:9" ht="15" x14ac:dyDescent="0.25">
      <c r="A36" s="5"/>
      <c r="B36" s="16" t="s">
        <v>14</v>
      </c>
      <c r="C36" s="18">
        <f>C29+C35</f>
        <v>911876.44</v>
      </c>
      <c r="D36" s="18">
        <f>D29+D35</f>
        <v>219316.79044477327</v>
      </c>
      <c r="E36" s="18">
        <f t="shared" ref="E36:H36" si="6">E29+E35</f>
        <v>124251.84349630978</v>
      </c>
      <c r="F36" s="18">
        <f t="shared" si="6"/>
        <v>92981.958178634333</v>
      </c>
      <c r="G36" s="18">
        <f t="shared" si="6"/>
        <v>242772.97133681638</v>
      </c>
      <c r="H36" s="18">
        <f t="shared" si="6"/>
        <v>232552.87654346623</v>
      </c>
      <c r="I36" s="18">
        <f>I35+I29</f>
        <v>911876.44</v>
      </c>
    </row>
    <row r="37" spans="1:9" ht="14.25" customHeight="1" x14ac:dyDescent="0.25">
      <c r="A37" s="5"/>
      <c r="B37" s="14" t="s">
        <v>1</v>
      </c>
      <c r="C37" s="18"/>
      <c r="D37" s="18"/>
      <c r="E37" s="18"/>
      <c r="F37" s="18"/>
      <c r="G37" s="18"/>
      <c r="H37" s="18"/>
      <c r="I37" s="18"/>
    </row>
    <row r="38" spans="1:9" ht="15" x14ac:dyDescent="0.25">
      <c r="A38" s="17"/>
      <c r="B38" s="17" t="s">
        <v>28</v>
      </c>
      <c r="C38" s="18">
        <v>913231.32</v>
      </c>
      <c r="D38" s="18">
        <f>19198.8+214549.2</f>
        <v>233748</v>
      </c>
      <c r="E38" s="18">
        <v>140287.32</v>
      </c>
      <c r="F38" s="18">
        <v>99385.2</v>
      </c>
      <c r="G38" s="18">
        <v>226384.8</v>
      </c>
      <c r="H38" s="18">
        <v>213426</v>
      </c>
      <c r="I38" s="18">
        <f t="shared" ref="I38:I42" si="7">SUM(D38:H38)</f>
        <v>913231.32000000007</v>
      </c>
    </row>
    <row r="39" spans="1:9" ht="15" x14ac:dyDescent="0.25">
      <c r="A39" s="17"/>
      <c r="B39" s="21" t="s">
        <v>48</v>
      </c>
      <c r="C39" s="18">
        <v>199241.01</v>
      </c>
      <c r="D39" s="18">
        <f>24643.41+2207.88</f>
        <v>26851.29</v>
      </c>
      <c r="E39" s="18">
        <v>25012.86</v>
      </c>
      <c r="F39" s="18">
        <v>14424.6</v>
      </c>
      <c r="G39" s="18">
        <v>66860.460000000006</v>
      </c>
      <c r="H39" s="18">
        <v>66091.8</v>
      </c>
      <c r="I39" s="18">
        <f>SUM(D39:H39)</f>
        <v>199241.01</v>
      </c>
    </row>
    <row r="40" spans="1:9" ht="15" x14ac:dyDescent="0.25">
      <c r="A40" s="17"/>
      <c r="B40" s="17" t="s">
        <v>38</v>
      </c>
      <c r="C40" s="18">
        <v>22802.68</v>
      </c>
      <c r="D40" s="18">
        <f>C40/I6*D6</f>
        <v>5317.5187383724688</v>
      </c>
      <c r="E40" s="18">
        <f>C40/I6*E6</f>
        <v>3510.2339159729054</v>
      </c>
      <c r="F40" s="18">
        <f>C40/I6*F6</f>
        <v>2260.9077438818531</v>
      </c>
      <c r="G40" s="18">
        <f>C40/I6*G6</f>
        <v>5845.093907209608</v>
      </c>
      <c r="H40" s="18">
        <f>C40/I6*H6</f>
        <v>5868.9256945631641</v>
      </c>
      <c r="I40" s="18">
        <f>SUM(D40:H40)</f>
        <v>22802.68</v>
      </c>
    </row>
    <row r="41" spans="1:9" ht="15" x14ac:dyDescent="0.25">
      <c r="A41" s="17"/>
      <c r="B41" s="17" t="s">
        <v>27</v>
      </c>
      <c r="C41" s="18">
        <f t="shared" ref="C41:H41" si="8">SUM(C38:C40)</f>
        <v>1135275.01</v>
      </c>
      <c r="D41" s="18">
        <f t="shared" si="8"/>
        <v>265916.80873837246</v>
      </c>
      <c r="E41" s="18">
        <f t="shared" si="8"/>
        <v>168810.41391597289</v>
      </c>
      <c r="F41" s="18">
        <f t="shared" si="8"/>
        <v>116070.70774388185</v>
      </c>
      <c r="G41" s="18">
        <f t="shared" si="8"/>
        <v>299090.35390720959</v>
      </c>
      <c r="H41" s="18">
        <f t="shared" si="8"/>
        <v>285386.72569456312</v>
      </c>
      <c r="I41" s="18">
        <f t="shared" si="7"/>
        <v>1135275.0099999998</v>
      </c>
    </row>
    <row r="42" spans="1:9" ht="15" x14ac:dyDescent="0.25">
      <c r="A42" s="18"/>
      <c r="B42" s="17" t="s">
        <v>39</v>
      </c>
      <c r="C42" s="18">
        <f>C41-C36</f>
        <v>223398.57000000007</v>
      </c>
      <c r="D42" s="18">
        <f t="shared" ref="D42:H42" si="9">D41-D36</f>
        <v>46600.018293599191</v>
      </c>
      <c r="E42" s="18">
        <f t="shared" si="9"/>
        <v>44558.570419663112</v>
      </c>
      <c r="F42" s="18">
        <f t="shared" si="9"/>
        <v>23088.749565247519</v>
      </c>
      <c r="G42" s="18">
        <f t="shared" si="9"/>
        <v>56317.382570393209</v>
      </c>
      <c r="H42" s="18">
        <f t="shared" si="9"/>
        <v>52833.849151096889</v>
      </c>
      <c r="I42" s="18">
        <f t="shared" si="7"/>
        <v>223398.56999999992</v>
      </c>
    </row>
    <row r="43" spans="1:9" ht="15" x14ac:dyDescent="0.25">
      <c r="A43" s="17"/>
      <c r="B43" s="17" t="s">
        <v>49</v>
      </c>
      <c r="C43" s="5">
        <v>5550.91</v>
      </c>
      <c r="D43" s="5">
        <f>767.88+660</f>
        <v>1427.88</v>
      </c>
      <c r="E43" s="5"/>
      <c r="F43" s="5"/>
      <c r="G43" s="5">
        <v>4123.03</v>
      </c>
      <c r="H43" s="5"/>
      <c r="I43" s="5">
        <f>SUM(D43:H43)</f>
        <v>5550.91</v>
      </c>
    </row>
    <row r="44" spans="1:9" ht="15" x14ac:dyDescent="0.25">
      <c r="A44" s="17"/>
      <c r="B44" s="17" t="s">
        <v>39</v>
      </c>
      <c r="C44" s="18">
        <f>SUM(C42:C43)</f>
        <v>228949.48000000007</v>
      </c>
      <c r="D44" s="18">
        <f t="shared" ref="D44:I44" si="10">SUM(D42:D43)</f>
        <v>48027.898293599188</v>
      </c>
      <c r="E44" s="18">
        <f t="shared" si="10"/>
        <v>44558.570419663112</v>
      </c>
      <c r="F44" s="18">
        <f t="shared" si="10"/>
        <v>23088.749565247519</v>
      </c>
      <c r="G44" s="18">
        <f t="shared" si="10"/>
        <v>60440.412570393208</v>
      </c>
      <c r="H44" s="18">
        <f t="shared" si="10"/>
        <v>52833.849151096889</v>
      </c>
      <c r="I44" s="18">
        <f t="shared" si="10"/>
        <v>228949.47999999992</v>
      </c>
    </row>
    <row r="45" spans="1:9" ht="15" x14ac:dyDescent="0.25">
      <c r="A45" s="17"/>
      <c r="B45" s="17" t="s">
        <v>50</v>
      </c>
      <c r="C45" s="5">
        <v>3369883.93</v>
      </c>
      <c r="D45" s="5">
        <f>790815.5+14271.12</f>
        <v>805086.62</v>
      </c>
      <c r="E45" s="5">
        <f>80081.99+435745.44</f>
        <v>515827.43</v>
      </c>
      <c r="F45" s="5">
        <v>221134.65</v>
      </c>
      <c r="G45" s="5">
        <v>856492.04</v>
      </c>
      <c r="H45" s="5">
        <v>971343.19</v>
      </c>
      <c r="I45" s="5">
        <f>SUM(D45:H45)</f>
        <v>3369883.93</v>
      </c>
    </row>
    <row r="46" spans="1:9" ht="15" x14ac:dyDescent="0.25">
      <c r="A46" s="21"/>
      <c r="B46" s="21"/>
      <c r="C46" s="21"/>
      <c r="D46" s="22"/>
      <c r="E46" s="22"/>
      <c r="F46" s="22"/>
      <c r="G46" s="22"/>
      <c r="H46" s="22"/>
      <c r="I46" s="22"/>
    </row>
    <row r="47" spans="1:9" ht="15" x14ac:dyDescent="0.25">
      <c r="A47" s="21"/>
      <c r="B47" s="21"/>
      <c r="C47" s="21"/>
      <c r="D47" s="22"/>
      <c r="E47" s="22"/>
      <c r="F47" s="22"/>
      <c r="G47" s="22"/>
      <c r="H47" s="22"/>
      <c r="I47" s="22"/>
    </row>
    <row r="48" spans="1:9" ht="15" x14ac:dyDescent="0.25">
      <c r="A48" s="21"/>
      <c r="B48" s="21"/>
      <c r="C48" s="21"/>
      <c r="D48" s="22"/>
      <c r="E48" s="22"/>
      <c r="F48" s="22"/>
      <c r="G48" s="22"/>
      <c r="H48" s="22"/>
      <c r="I48" s="22"/>
    </row>
    <row r="49" spans="1:9" ht="15" x14ac:dyDescent="0.25">
      <c r="A49" s="21"/>
      <c r="B49" s="21"/>
      <c r="C49" s="21"/>
      <c r="D49" s="22"/>
      <c r="E49" s="22"/>
      <c r="F49" s="22"/>
      <c r="G49" s="22"/>
      <c r="H49" s="22"/>
      <c r="I49" s="22"/>
    </row>
    <row r="50" spans="1:9" ht="14.25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ht="14.25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ht="14.25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ht="14.25" x14ac:dyDescent="0.2">
      <c r="A53" s="3"/>
      <c r="B53" s="3"/>
      <c r="C53" s="3"/>
      <c r="D53" s="3"/>
      <c r="E53" s="3"/>
      <c r="F53" s="3"/>
      <c r="G53" s="3"/>
      <c r="H53" s="3"/>
      <c r="I53" s="3"/>
    </row>
  </sheetData>
  <mergeCells count="7">
    <mergeCell ref="D5:H5"/>
    <mergeCell ref="A1:I1"/>
    <mergeCell ref="A2:I2"/>
    <mergeCell ref="A3:I3"/>
    <mergeCell ref="C5:C6"/>
    <mergeCell ref="B5:B7"/>
    <mergeCell ref="A5:A7"/>
  </mergeCells>
  <pageMargins left="0.59055118110236227" right="0.19685039370078741" top="0.19685039370078741" bottom="7.874015748031496E-2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МММ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Пользователь</cp:lastModifiedBy>
  <cp:lastPrinted>2021-04-13T12:49:10Z</cp:lastPrinted>
  <dcterms:created xsi:type="dcterms:W3CDTF">2004-11-29T05:27:25Z</dcterms:created>
  <dcterms:modified xsi:type="dcterms:W3CDTF">2021-04-13T13:19:29Z</dcterms:modified>
</cp:coreProperties>
</file>